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apello\Desktop\Jordan Documents\"/>
    </mc:Choice>
  </mc:AlternateContent>
  <xr:revisionPtr revIDLastSave="0" documentId="8_{A3B07893-AE84-4294-BF0D-2727F916DF5B}" xr6:coauthVersionLast="47" xr6:coauthVersionMax="47" xr10:uidLastSave="{00000000-0000-0000-0000-000000000000}"/>
  <bookViews>
    <workbookView xWindow="-28920" yWindow="-120" windowWidth="29040" windowHeight="15840" xr2:uid="{AAD819B1-A237-2544-B0B9-9F8154CC9A9A}"/>
  </bookViews>
  <sheets>
    <sheet name="Sheet1" sheetId="1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F36" i="1" s="1"/>
  <c r="K36" i="1" s="1"/>
  <c r="D36" i="1"/>
  <c r="E35" i="1"/>
  <c r="F35" i="1" s="1"/>
  <c r="K35" i="1" s="1"/>
  <c r="D35" i="1"/>
  <c r="E34" i="1"/>
  <c r="F34" i="1" s="1"/>
  <c r="K34" i="1" s="1"/>
  <c r="D34" i="1"/>
  <c r="E33" i="1"/>
  <c r="F33" i="1" s="1"/>
  <c r="K33" i="1" s="1"/>
  <c r="D33" i="1"/>
  <c r="E32" i="1"/>
  <c r="F32" i="1" s="1"/>
  <c r="K32" i="1" s="1"/>
  <c r="D32" i="1"/>
  <c r="E31" i="1"/>
  <c r="F31" i="1" s="1"/>
  <c r="K31" i="1" s="1"/>
  <c r="D31" i="1"/>
  <c r="E30" i="1"/>
  <c r="F30" i="1" s="1"/>
  <c r="K30" i="1" s="1"/>
  <c r="D30" i="1"/>
  <c r="E29" i="1"/>
  <c r="F29" i="1" s="1"/>
  <c r="K29" i="1" s="1"/>
  <c r="D29" i="1"/>
  <c r="E28" i="1"/>
  <c r="F28" i="1" s="1"/>
  <c r="K28" i="1" s="1"/>
  <c r="D28" i="1"/>
  <c r="E27" i="1"/>
  <c r="F27" i="1" s="1"/>
  <c r="K27" i="1" s="1"/>
  <c r="D27" i="1"/>
  <c r="E26" i="1"/>
  <c r="F26" i="1" s="1"/>
  <c r="K26" i="1" s="1"/>
  <c r="D26" i="1"/>
  <c r="E25" i="1"/>
  <c r="F25" i="1" s="1"/>
  <c r="K25" i="1" s="1"/>
  <c r="D25" i="1"/>
  <c r="E24" i="1"/>
  <c r="F24" i="1" s="1"/>
  <c r="K24" i="1" s="1"/>
  <c r="D24" i="1"/>
  <c r="E23" i="1"/>
  <c r="F23" i="1" s="1"/>
  <c r="K23" i="1" s="1"/>
  <c r="D23" i="1"/>
  <c r="E22" i="1"/>
  <c r="F22" i="1" s="1"/>
  <c r="K22" i="1" s="1"/>
  <c r="D22" i="1"/>
  <c r="E21" i="1"/>
  <c r="F21" i="1" s="1"/>
  <c r="K21" i="1" s="1"/>
  <c r="D21" i="1"/>
  <c r="E20" i="1"/>
  <c r="F20" i="1" s="1"/>
  <c r="K20" i="1" s="1"/>
  <c r="D20" i="1"/>
  <c r="E19" i="1"/>
  <c r="F19" i="1" s="1"/>
  <c r="K19" i="1" s="1"/>
  <c r="D19" i="1"/>
  <c r="E18" i="1"/>
  <c r="F18" i="1" s="1"/>
  <c r="K18" i="1" s="1"/>
  <c r="D18" i="1"/>
  <c r="E17" i="1"/>
  <c r="F17" i="1" s="1"/>
  <c r="K17" i="1" s="1"/>
  <c r="D17" i="1"/>
  <c r="E16" i="1"/>
  <c r="F16" i="1" s="1"/>
  <c r="K16" i="1" s="1"/>
  <c r="D16" i="1"/>
  <c r="E15" i="1"/>
  <c r="F15" i="1" s="1"/>
  <c r="K15" i="1" s="1"/>
  <c r="D15" i="1"/>
  <c r="E14" i="1"/>
  <c r="F14" i="1" s="1"/>
  <c r="K14" i="1" s="1"/>
  <c r="D14" i="1"/>
  <c r="E13" i="1"/>
  <c r="F13" i="1" s="1"/>
  <c r="K13" i="1" s="1"/>
  <c r="D13" i="1"/>
  <c r="E12" i="1"/>
  <c r="F12" i="1" s="1"/>
  <c r="K12" i="1" s="1"/>
  <c r="D12" i="1"/>
  <c r="H8" i="1"/>
  <c r="G8" i="1"/>
  <c r="F8" i="1"/>
  <c r="H7" i="1"/>
  <c r="G7" i="1"/>
  <c r="F7" i="1"/>
  <c r="H6" i="1"/>
  <c r="G6" i="1"/>
  <c r="F6" i="1"/>
  <c r="H5" i="1"/>
  <c r="G5" i="1"/>
  <c r="F5" i="1"/>
  <c r="H4" i="1"/>
  <c r="G4" i="1"/>
  <c r="F4" i="1"/>
  <c r="H3" i="1"/>
  <c r="G3" i="1"/>
  <c r="F3" i="1"/>
</calcChain>
</file>

<file path=xl/sharedStrings.xml><?xml version="1.0" encoding="utf-8"?>
<sst xmlns="http://schemas.openxmlformats.org/spreadsheetml/2006/main" count="24" uniqueCount="22">
  <si>
    <t>pM</t>
  </si>
  <si>
    <t>log10(pM)</t>
  </si>
  <si>
    <t>average CT</t>
  </si>
  <si>
    <t>SD</t>
  </si>
  <si>
    <t>1. Input qPCR raw data</t>
  </si>
  <si>
    <t>2. Adjust formula to reflect standard curve for all samples</t>
  </si>
  <si>
    <t>3. Adjust dilution as appropriate</t>
  </si>
  <si>
    <t>4. Adjust library size as appropriate (remember your adapters!)</t>
  </si>
  <si>
    <t xml:space="preserve"> NTC</t>
  </si>
  <si>
    <t>average</t>
  </si>
  <si>
    <t>dilution</t>
  </si>
  <si>
    <t>LIB</t>
  </si>
  <si>
    <t>size</t>
  </si>
  <si>
    <t>Quant (nM)</t>
  </si>
  <si>
    <t>Sample_1</t>
  </si>
  <si>
    <t>Sample_2</t>
  </si>
  <si>
    <t>Sample_3</t>
  </si>
  <si>
    <t>Sample_4</t>
  </si>
  <si>
    <t>Sample_5</t>
  </si>
  <si>
    <t>Sample_6</t>
  </si>
  <si>
    <t>Sample_7</t>
  </si>
  <si>
    <t>Sample_8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</si>
</sst>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C00CC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C00CC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8"/>
      <name val="Calibri"/>
      <family val="2"/>
      <scheme val="minor"/>
    </font>
    <font>
      <sz val="12"/>
      <color rgb="FFE124EB"/>
      <name val="Calibri"/>
      <family val="2"/>
      <scheme val="minor"/>
    </font>
    <font>
      <sz val="11"/>
      <color rgb="FFE124EB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E124EB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64" fontId="5" fillId="0" borderId="2" xfId="0" applyNumberFormat="1" applyFont="1" applyBorder="1" applyAlignment="1">
      <alignment vertical="center"/>
    </xf>
    <xf numFmtId="0" fontId="5" fillId="2" borderId="0" xfId="0" applyFont="1" applyFill="1"/>
    <xf numFmtId="164" fontId="5" fillId="0" borderId="3" xfId="0" applyNumberFormat="1" applyFont="1" applyBorder="1" applyAlignment="1">
      <alignment vertic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5" fillId="0" borderId="4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8" fillId="0" borderId="0" xfId="0" applyFont="1"/>
    <xf numFmtId="0" fontId="4" fillId="0" borderId="1" xfId="0" applyFont="1" applyBorder="1"/>
    <xf numFmtId="0" fontId="9" fillId="0" borderId="0" xfId="0" applyFont="1"/>
    <xf numFmtId="164" fontId="10" fillId="0" borderId="1" xfId="0" applyNumberFormat="1" applyFont="1" applyBorder="1" applyAlignment="1">
      <alignment horizontal="center"/>
    </xf>
    <xf numFmtId="0" fontId="11" fillId="0" borderId="0" xfId="0" applyFont="1"/>
    <xf numFmtId="0" fontId="11" fillId="0" borderId="1" xfId="0" applyFont="1" applyBorder="1"/>
    <xf numFmtId="0" fontId="9" fillId="0" borderId="1" xfId="0" applyFont="1" applyBorder="1"/>
    <xf numFmtId="0" fontId="1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0" xfId="0" applyFill="1"/>
    <xf numFmtId="0" fontId="2" fillId="4" borderId="0" xfId="0" applyFont="1" applyFill="1"/>
    <xf numFmtId="0" fontId="14" fillId="5" borderId="0" xfId="0" applyFont="1" applyFill="1" applyAlignment="1">
      <alignment horizontal="left"/>
    </xf>
    <xf numFmtId="0" fontId="15" fillId="6" borderId="0" xfId="0" applyFont="1" applyFill="1"/>
    <xf numFmtId="2" fontId="16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7" fillId="4" borderId="1" xfId="0" applyNumberFormat="1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164" fontId="17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0" fillId="0" borderId="5" xfId="0" applyBorder="1"/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124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605225255064914E-2"/>
          <c:y val="0.18307053941908716"/>
          <c:w val="0.87467342155844285"/>
          <c:h val="0.66645495039261171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6608533840390695"/>
                  <c:y val="5.024380285797608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strRef>
              <c:f>[1]HM!$F$3:$F$8</c:f>
              <c:strCache>
                <c:ptCount val="6"/>
                <c:pt idx="0">
                  <c:v>#REF!</c:v>
                </c:pt>
                <c:pt idx="1">
                  <c:v>#REF!</c:v>
                </c:pt>
                <c:pt idx="2">
                  <c:v>#REF!</c:v>
                </c:pt>
                <c:pt idx="3">
                  <c:v>#REF!</c:v>
                </c:pt>
                <c:pt idx="4">
                  <c:v>#REF!</c:v>
                </c:pt>
                <c:pt idx="5">
                  <c:v>#REF!</c:v>
                </c:pt>
              </c:strCache>
            </c:strRef>
          </c:xVal>
          <c:yVal>
            <c:numRef>
              <c:f>[1]HM!$G$3:$G$8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FDE-904C-A5EE-98B0D90DF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201472"/>
        <c:axId val="84203008"/>
      </c:scatterChart>
      <c:valAx>
        <c:axId val="84201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203008"/>
        <c:crosses val="autoZero"/>
        <c:crossBetween val="midCat"/>
      </c:valAx>
      <c:valAx>
        <c:axId val="8420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201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9526</xdr:rowOff>
    </xdr:from>
    <xdr:to>
      <xdr:col>11</xdr:col>
      <xdr:colOff>476250</xdr:colOff>
      <xdr:row>9</xdr:row>
      <xdr:rowOff>9526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BE281F-4904-5343-9244-0059A70684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danrosefigura/Desktop/Customer%20Workbooks%20and%20SampleSheets/quant_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M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B8C0D-96F9-F944-9DEE-0724276DC594}">
  <dimension ref="A2:NY37"/>
  <sheetViews>
    <sheetView tabSelected="1" workbookViewId="0">
      <selection activeCell="F9" sqref="F9"/>
    </sheetView>
  </sheetViews>
  <sheetFormatPr defaultColWidth="8.875" defaultRowHeight="15.6"/>
  <cols>
    <col min="1" max="1" width="9.125" customWidth="1"/>
    <col min="6" max="6" width="9.625" bestFit="1" customWidth="1"/>
    <col min="7" max="7" width="11.125" customWidth="1"/>
    <col min="8" max="9" width="7.875" customWidth="1"/>
    <col min="10" max="10" width="31.625" style="3" customWidth="1"/>
    <col min="11" max="11" width="7.375" customWidth="1"/>
    <col min="14" max="14" width="49" bestFit="1" customWidth="1"/>
  </cols>
  <sheetData>
    <row r="2" spans="1:389">
      <c r="A2" s="1"/>
      <c r="B2" s="1"/>
      <c r="C2" s="1"/>
      <c r="D2" s="1"/>
      <c r="E2" s="2" t="s">
        <v>0</v>
      </c>
      <c r="F2" s="2" t="s">
        <v>1</v>
      </c>
      <c r="G2" s="2" t="s">
        <v>2</v>
      </c>
      <c r="H2" s="2" t="s">
        <v>3</v>
      </c>
    </row>
    <row r="3" spans="1:389">
      <c r="A3" s="48">
        <v>10.23</v>
      </c>
      <c r="B3" s="48">
        <v>10.050000000000001</v>
      </c>
      <c r="C3" s="48">
        <v>9.75</v>
      </c>
      <c r="D3" s="47"/>
      <c r="E3" s="1">
        <v>20</v>
      </c>
      <c r="F3" s="5">
        <f t="shared" ref="F3:F8" si="0">LOG10(E3)</f>
        <v>1.3010299956639813</v>
      </c>
      <c r="G3" s="5">
        <f t="shared" ref="G3:G8" si="1">AVERAGE(A3:C3)</f>
        <v>10.01</v>
      </c>
      <c r="H3" s="6">
        <f t="shared" ref="H3:H8" si="2">STDEVA(A3:C3)</f>
        <v>0.24248711305964307</v>
      </c>
    </row>
    <row r="4" spans="1:389">
      <c r="A4" s="48">
        <v>13.44</v>
      </c>
      <c r="B4" s="48">
        <v>13.18</v>
      </c>
      <c r="C4" s="48">
        <v>13.19</v>
      </c>
      <c r="D4" s="47"/>
      <c r="E4" s="1">
        <v>2</v>
      </c>
      <c r="F4" s="5">
        <f t="shared" si="0"/>
        <v>0.3010299956639812</v>
      </c>
      <c r="G4" s="5">
        <f t="shared" si="1"/>
        <v>13.269999999999998</v>
      </c>
      <c r="H4" s="6">
        <f t="shared" si="2"/>
        <v>0.14730919862656228</v>
      </c>
      <c r="N4" s="32" t="s">
        <v>4</v>
      </c>
    </row>
    <row r="5" spans="1:389">
      <c r="A5" s="48">
        <v>17.05</v>
      </c>
      <c r="B5" s="48">
        <v>16.98</v>
      </c>
      <c r="C5" s="48">
        <v>16.739999999999998</v>
      </c>
      <c r="D5" s="47"/>
      <c r="E5" s="1">
        <v>0.2</v>
      </c>
      <c r="F5" s="5">
        <f t="shared" si="0"/>
        <v>-0.69897000433601875</v>
      </c>
      <c r="G5" s="5">
        <f t="shared" si="1"/>
        <v>16.923333333333332</v>
      </c>
      <c r="H5" s="6">
        <f t="shared" si="2"/>
        <v>0.16258331197676387</v>
      </c>
      <c r="J5"/>
      <c r="N5" s="33" t="s">
        <v>5</v>
      </c>
      <c r="O5" s="7"/>
      <c r="P5" s="7"/>
    </row>
    <row r="6" spans="1:389">
      <c r="A6" s="48">
        <v>20.93</v>
      </c>
      <c r="B6" s="48">
        <v>20.57</v>
      </c>
      <c r="C6" s="48">
        <v>20.41</v>
      </c>
      <c r="D6" s="47"/>
      <c r="E6" s="1">
        <v>0.02</v>
      </c>
      <c r="F6" s="5">
        <f t="shared" si="0"/>
        <v>-1.6989700043360187</v>
      </c>
      <c r="G6" s="5">
        <f t="shared" si="1"/>
        <v>20.636666666666667</v>
      </c>
      <c r="H6" s="6">
        <f t="shared" si="2"/>
        <v>0.26633312473917548</v>
      </c>
      <c r="N6" s="34" t="s">
        <v>6</v>
      </c>
      <c r="O6" s="4"/>
      <c r="P6" s="4"/>
      <c r="Q6" s="4"/>
    </row>
    <row r="7" spans="1:389">
      <c r="A7" s="48">
        <v>24.18</v>
      </c>
      <c r="B7" s="48">
        <v>23.99</v>
      </c>
      <c r="C7" s="48">
        <v>23.82</v>
      </c>
      <c r="D7" s="47"/>
      <c r="E7" s="1">
        <v>2E-3</v>
      </c>
      <c r="F7" s="5">
        <f t="shared" si="0"/>
        <v>-2.6989700043360187</v>
      </c>
      <c r="G7" s="5">
        <f t="shared" si="1"/>
        <v>23.99666666666667</v>
      </c>
      <c r="H7" s="6">
        <f t="shared" si="2"/>
        <v>0.18009256878986774</v>
      </c>
      <c r="N7" s="35" t="s">
        <v>7</v>
      </c>
      <c r="O7" s="7"/>
      <c r="P7" s="7"/>
    </row>
    <row r="8" spans="1:389">
      <c r="A8" s="48">
        <v>27.56</v>
      </c>
      <c r="B8" s="48">
        <v>27.21</v>
      </c>
      <c r="C8" s="48">
        <v>27.01</v>
      </c>
      <c r="D8" s="47"/>
      <c r="E8" s="1">
        <v>2.0000000000000001E-4</v>
      </c>
      <c r="F8" s="5">
        <f t="shared" si="0"/>
        <v>-3.6989700043360187</v>
      </c>
      <c r="G8" s="5">
        <f t="shared" si="1"/>
        <v>27.26</v>
      </c>
      <c r="H8" s="6">
        <f t="shared" si="2"/>
        <v>0.27838821814149961</v>
      </c>
    </row>
    <row r="9" spans="1:389">
      <c r="A9" s="48">
        <v>24.07</v>
      </c>
      <c r="B9" s="48">
        <v>23.67</v>
      </c>
      <c r="C9" s="48">
        <v>23.82</v>
      </c>
      <c r="E9" s="1" t="s">
        <v>8</v>
      </c>
    </row>
    <row r="11" spans="1:389" ht="29.1">
      <c r="D11" s="8" t="s">
        <v>3</v>
      </c>
      <c r="E11" s="8" t="s">
        <v>9</v>
      </c>
      <c r="F11" s="9"/>
      <c r="G11" s="8" t="s">
        <v>10</v>
      </c>
      <c r="H11" s="8" t="s">
        <v>11</v>
      </c>
      <c r="I11" s="8" t="s">
        <v>12</v>
      </c>
      <c r="J11" s="10" t="s">
        <v>11</v>
      </c>
      <c r="K11" s="10" t="s">
        <v>13</v>
      </c>
      <c r="L11" s="10"/>
    </row>
    <row r="12" spans="1:389" s="13" customFormat="1" ht="14.45">
      <c r="A12" s="31">
        <v>14.3</v>
      </c>
      <c r="B12" s="31">
        <v>14.11</v>
      </c>
      <c r="C12" s="31">
        <v>14.06</v>
      </c>
      <c r="D12" s="36">
        <f>STDEVA(A12:C12)</f>
        <v>0.12662279942148419</v>
      </c>
      <c r="E12" s="37">
        <f>AVERAGE(A12:C12)</f>
        <v>14.156666666666666</v>
      </c>
      <c r="F12" s="40">
        <f>10^((E12-14.499)/-3.4898)</f>
        <v>1.2534164837653097</v>
      </c>
      <c r="G12" s="41">
        <v>10000</v>
      </c>
      <c r="H12" s="39">
        <v>1</v>
      </c>
      <c r="I12" s="46">
        <v>267</v>
      </c>
      <c r="J12" s="8" t="s">
        <v>14</v>
      </c>
      <c r="K12" s="24">
        <f>F12*452/I12*G12/1000</f>
        <v>21.218885792581268</v>
      </c>
      <c r="L12" s="12"/>
    </row>
    <row r="13" spans="1:389" s="13" customFormat="1" ht="14.45">
      <c r="A13" s="31">
        <v>21.52</v>
      </c>
      <c r="B13" s="31">
        <v>21.21</v>
      </c>
      <c r="C13" s="31">
        <v>21.23</v>
      </c>
      <c r="D13" s="36">
        <f>STDEVA(A13:C13)</f>
        <v>0.17349351572897409</v>
      </c>
      <c r="E13" s="37">
        <f>AVERAGE(A13:C13)</f>
        <v>21.320000000000004</v>
      </c>
      <c r="F13" s="42">
        <f t="shared" ref="F13:F19" si="3">10^((E13-14.499)/-3.4898)</f>
        <v>1.1103163382194357E-2</v>
      </c>
      <c r="G13" s="43">
        <v>10000</v>
      </c>
      <c r="H13" s="39">
        <v>2</v>
      </c>
      <c r="I13" s="43">
        <v>267</v>
      </c>
      <c r="J13" s="8" t="s">
        <v>15</v>
      </c>
      <c r="K13" s="24">
        <f>F13*452/I13*G13/1000</f>
        <v>0.18796366474726028</v>
      </c>
      <c r="L13" s="14"/>
    </row>
    <row r="14" spans="1:389" s="13" customFormat="1" ht="14.45">
      <c r="A14" s="31">
        <v>14.52</v>
      </c>
      <c r="B14" s="31">
        <v>14.24</v>
      </c>
      <c r="C14" s="31">
        <v>14.6</v>
      </c>
      <c r="D14" s="36">
        <f t="shared" ref="D14:D25" si="4">STDEVA(A14:C14)</f>
        <v>0.18903262505010401</v>
      </c>
      <c r="E14" s="37">
        <f t="shared" ref="E14:E25" si="5">AVERAGE(A14:C14)</f>
        <v>14.453333333333333</v>
      </c>
      <c r="F14" s="42">
        <f t="shared" si="3"/>
        <v>1.0305895979330377</v>
      </c>
      <c r="G14" s="43">
        <v>10000</v>
      </c>
      <c r="H14" s="39">
        <v>3</v>
      </c>
      <c r="I14" s="43">
        <v>267</v>
      </c>
      <c r="J14" s="8" t="s">
        <v>16</v>
      </c>
      <c r="K14" s="24">
        <f t="shared" ref="K14:K36" si="6">F14*452/I14*G14/1000</f>
        <v>17.446685328304611</v>
      </c>
      <c r="L14" s="14"/>
    </row>
    <row r="15" spans="1:389" s="16" customFormat="1" ht="14.45">
      <c r="A15" s="31">
        <v>15.55</v>
      </c>
      <c r="B15" s="31">
        <v>15.23</v>
      </c>
      <c r="C15" s="31">
        <v>15.21</v>
      </c>
      <c r="D15" s="36">
        <f t="shared" si="4"/>
        <v>0.19078784028338916</v>
      </c>
      <c r="E15" s="37">
        <f t="shared" si="5"/>
        <v>15.33</v>
      </c>
      <c r="F15" s="42">
        <f t="shared" si="3"/>
        <v>0.57793297082979356</v>
      </c>
      <c r="G15" s="43">
        <v>10000</v>
      </c>
      <c r="H15" s="39">
        <v>4</v>
      </c>
      <c r="I15" s="43">
        <v>267</v>
      </c>
      <c r="J15" s="8" t="s">
        <v>17</v>
      </c>
      <c r="K15" s="24">
        <f t="shared" si="6"/>
        <v>9.7837341878302144</v>
      </c>
      <c r="L15" s="14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</row>
    <row r="16" spans="1:389" s="16" customFormat="1" ht="14.45">
      <c r="A16" s="31">
        <v>14.7</v>
      </c>
      <c r="B16" s="31">
        <v>14.37</v>
      </c>
      <c r="C16" s="31">
        <v>14.32</v>
      </c>
      <c r="D16" s="36">
        <f t="shared" si="4"/>
        <v>0.20647840887931404</v>
      </c>
      <c r="E16" s="37">
        <f t="shared" si="5"/>
        <v>14.463333333333333</v>
      </c>
      <c r="F16" s="42">
        <f t="shared" si="3"/>
        <v>1.0238121069886401</v>
      </c>
      <c r="G16" s="43">
        <v>10000</v>
      </c>
      <c r="H16" s="39">
        <v>5</v>
      </c>
      <c r="I16" s="43">
        <v>267</v>
      </c>
      <c r="J16" s="8" t="s">
        <v>18</v>
      </c>
      <c r="K16" s="24">
        <f t="shared" si="6"/>
        <v>17.331950275612932</v>
      </c>
      <c r="L16" s="17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</row>
    <row r="17" spans="1:12" s="19" customFormat="1" ht="14.45">
      <c r="A17" s="31">
        <v>12.81</v>
      </c>
      <c r="B17" s="31">
        <v>12.59</v>
      </c>
      <c r="C17" s="31">
        <v>12.55</v>
      </c>
      <c r="D17" s="36">
        <f t="shared" si="4"/>
        <v>0.14000000000000007</v>
      </c>
      <c r="E17" s="37">
        <f t="shared" si="5"/>
        <v>12.65</v>
      </c>
      <c r="F17" s="42">
        <f t="shared" si="3"/>
        <v>3.3871138108328682</v>
      </c>
      <c r="G17" s="43">
        <v>10000</v>
      </c>
      <c r="H17" s="39">
        <v>6</v>
      </c>
      <c r="I17" s="43">
        <v>267</v>
      </c>
      <c r="J17" s="8" t="s">
        <v>19</v>
      </c>
      <c r="K17" s="24">
        <f t="shared" si="6"/>
        <v>57.33990421335043</v>
      </c>
      <c r="L17" s="18"/>
    </row>
    <row r="18" spans="1:12" s="19" customFormat="1" ht="14.45">
      <c r="A18" s="31">
        <v>16.79</v>
      </c>
      <c r="B18" s="31">
        <v>16.53</v>
      </c>
      <c r="C18" s="31">
        <v>16.579999999999998</v>
      </c>
      <c r="D18" s="36">
        <f t="shared" si="4"/>
        <v>0.13796134724383194</v>
      </c>
      <c r="E18" s="37">
        <f t="shared" si="5"/>
        <v>16.633333333333333</v>
      </c>
      <c r="F18" s="42">
        <f t="shared" si="3"/>
        <v>0.24457278147425418</v>
      </c>
      <c r="G18" s="43">
        <v>10000</v>
      </c>
      <c r="H18" s="39">
        <v>7</v>
      </c>
      <c r="I18" s="43">
        <v>267</v>
      </c>
      <c r="J18" s="8" t="s">
        <v>20</v>
      </c>
      <c r="K18" s="24">
        <f t="shared" si="6"/>
        <v>4.1403332294517927</v>
      </c>
      <c r="L18" s="18"/>
    </row>
    <row r="19" spans="1:12" s="19" customFormat="1" ht="14.45">
      <c r="A19" s="31">
        <v>15.53</v>
      </c>
      <c r="B19" s="31">
        <v>15.32</v>
      </c>
      <c r="C19" s="31">
        <v>15.36</v>
      </c>
      <c r="D19" s="36">
        <f t="shared" si="4"/>
        <v>0.1115048578911845</v>
      </c>
      <c r="E19" s="37">
        <f t="shared" si="5"/>
        <v>15.403333333333334</v>
      </c>
      <c r="F19" s="42">
        <f t="shared" si="3"/>
        <v>0.55063504799769025</v>
      </c>
      <c r="G19" s="43">
        <v>10000</v>
      </c>
      <c r="H19" s="39">
        <v>8</v>
      </c>
      <c r="I19" s="43">
        <v>267</v>
      </c>
      <c r="J19" s="8" t="s">
        <v>21</v>
      </c>
      <c r="K19" s="24">
        <f t="shared" si="6"/>
        <v>9.3216120485002243</v>
      </c>
      <c r="L19" s="18"/>
    </row>
    <row r="20" spans="1:12" s="7" customFormat="1" ht="14.45">
      <c r="A20" s="11"/>
      <c r="B20" s="11"/>
      <c r="C20" s="11"/>
      <c r="D20" s="36" t="e">
        <f t="shared" si="4"/>
        <v>#DIV/0!</v>
      </c>
      <c r="E20" s="37" t="e">
        <f t="shared" si="5"/>
        <v>#DIV/0!</v>
      </c>
      <c r="F20" s="42" t="e">
        <f t="shared" ref="F20:F28" si="7">10^((E20-14.935)/-3.2395)</f>
        <v>#DIV/0!</v>
      </c>
      <c r="G20" s="43">
        <v>10000</v>
      </c>
      <c r="H20" s="39">
        <v>9</v>
      </c>
      <c r="I20" s="43">
        <v>267</v>
      </c>
      <c r="J20" s="8"/>
      <c r="K20" s="24" t="e">
        <f t="shared" si="6"/>
        <v>#DIV/0!</v>
      </c>
      <c r="L20" s="18"/>
    </row>
    <row r="21" spans="1:12" s="7" customFormat="1" ht="14.45">
      <c r="A21" s="11"/>
      <c r="B21" s="11"/>
      <c r="C21" s="11"/>
      <c r="D21" s="36" t="e">
        <f t="shared" si="4"/>
        <v>#DIV/0!</v>
      </c>
      <c r="E21" s="37" t="e">
        <f t="shared" si="5"/>
        <v>#DIV/0!</v>
      </c>
      <c r="F21" s="42" t="e">
        <f t="shared" si="7"/>
        <v>#DIV/0!</v>
      </c>
      <c r="G21" s="43">
        <v>10000</v>
      </c>
      <c r="H21" s="39">
        <v>10</v>
      </c>
      <c r="I21" s="43">
        <v>267</v>
      </c>
      <c r="J21" s="8"/>
      <c r="K21" s="24" t="e">
        <f t="shared" si="6"/>
        <v>#DIV/0!</v>
      </c>
      <c r="L21" s="20"/>
    </row>
    <row r="22" spans="1:12" s="7" customFormat="1" ht="14.45">
      <c r="A22" s="11"/>
      <c r="B22" s="11"/>
      <c r="C22" s="11"/>
      <c r="D22" s="36" t="e">
        <f t="shared" si="4"/>
        <v>#DIV/0!</v>
      </c>
      <c r="E22" s="37" t="e">
        <f t="shared" si="5"/>
        <v>#DIV/0!</v>
      </c>
      <c r="F22" s="42" t="e">
        <f t="shared" si="7"/>
        <v>#DIV/0!</v>
      </c>
      <c r="G22" s="43">
        <v>10000</v>
      </c>
      <c r="H22" s="39">
        <v>11</v>
      </c>
      <c r="I22" s="43">
        <v>267</v>
      </c>
      <c r="J22" s="8"/>
      <c r="K22" s="24" t="e">
        <f t="shared" si="6"/>
        <v>#DIV/0!</v>
      </c>
      <c r="L22" s="20"/>
    </row>
    <row r="23" spans="1:12" s="21" customFormat="1" ht="14.45">
      <c r="A23" s="11"/>
      <c r="B23" s="11"/>
      <c r="C23" s="11"/>
      <c r="D23" s="36" t="e">
        <f t="shared" si="4"/>
        <v>#DIV/0!</v>
      </c>
      <c r="E23" s="37" t="e">
        <f t="shared" si="5"/>
        <v>#DIV/0!</v>
      </c>
      <c r="F23" s="42" t="e">
        <f t="shared" si="7"/>
        <v>#DIV/0!</v>
      </c>
      <c r="G23" s="43">
        <v>10000</v>
      </c>
      <c r="H23" s="39">
        <v>12</v>
      </c>
      <c r="I23" s="43">
        <v>267</v>
      </c>
      <c r="J23" s="8"/>
      <c r="K23" s="24" t="e">
        <f t="shared" si="6"/>
        <v>#DIV/0!</v>
      </c>
      <c r="L23" s="20"/>
    </row>
    <row r="24" spans="1:12" s="21" customFormat="1" ht="14.45">
      <c r="A24" s="22"/>
      <c r="B24" s="22"/>
      <c r="C24" s="22"/>
      <c r="D24" s="36" t="e">
        <f t="shared" si="4"/>
        <v>#DIV/0!</v>
      </c>
      <c r="E24" s="37" t="e">
        <f t="shared" si="5"/>
        <v>#DIV/0!</v>
      </c>
      <c r="F24" s="42" t="e">
        <f t="shared" si="7"/>
        <v>#DIV/0!</v>
      </c>
      <c r="G24" s="43">
        <v>10000</v>
      </c>
      <c r="H24" s="39">
        <v>13</v>
      </c>
      <c r="I24" s="43">
        <v>267</v>
      </c>
      <c r="J24" s="8"/>
      <c r="K24" s="24" t="e">
        <f t="shared" si="6"/>
        <v>#DIV/0!</v>
      </c>
      <c r="L24" s="20"/>
    </row>
    <row r="25" spans="1:12" s="23" customFormat="1" ht="14.45">
      <c r="A25" s="22"/>
      <c r="B25" s="22"/>
      <c r="C25" s="22"/>
      <c r="D25" s="36" t="e">
        <f t="shared" si="4"/>
        <v>#DIV/0!</v>
      </c>
      <c r="E25" s="37" t="e">
        <f t="shared" si="5"/>
        <v>#DIV/0!</v>
      </c>
      <c r="F25" s="42" t="e">
        <f t="shared" si="7"/>
        <v>#DIV/0!</v>
      </c>
      <c r="G25" s="43">
        <v>10000</v>
      </c>
      <c r="H25" s="39">
        <v>14</v>
      </c>
      <c r="I25" s="43">
        <v>267</v>
      </c>
      <c r="J25" s="8"/>
      <c r="K25" s="24" t="e">
        <f t="shared" si="6"/>
        <v>#DIV/0!</v>
      </c>
      <c r="L25" s="20"/>
    </row>
    <row r="26" spans="1:12" s="23" customFormat="1" ht="14.45">
      <c r="A26" s="22"/>
      <c r="B26" s="22"/>
      <c r="C26" s="22"/>
      <c r="D26" s="36" t="e">
        <f>STDEVA(A26:C26)</f>
        <v>#DIV/0!</v>
      </c>
      <c r="E26" s="37" t="e">
        <f>AVERAGE(A26:C26)</f>
        <v>#DIV/0!</v>
      </c>
      <c r="F26" s="42" t="e">
        <f t="shared" si="7"/>
        <v>#DIV/0!</v>
      </c>
      <c r="G26" s="43">
        <v>10000</v>
      </c>
      <c r="H26" s="39">
        <v>15</v>
      </c>
      <c r="I26" s="43">
        <v>267</v>
      </c>
      <c r="J26" s="8"/>
      <c r="K26" s="24" t="e">
        <f t="shared" si="6"/>
        <v>#DIV/0!</v>
      </c>
      <c r="L26" s="20"/>
    </row>
    <row r="27" spans="1:12" s="25" customFormat="1" ht="14.45">
      <c r="A27" s="22"/>
      <c r="B27" s="22"/>
      <c r="C27" s="22"/>
      <c r="D27" s="36" t="e">
        <f>STDEVA(A27:C27)</f>
        <v>#DIV/0!</v>
      </c>
      <c r="E27" s="37" t="e">
        <f>AVERAGE(A27:C27)</f>
        <v>#DIV/0!</v>
      </c>
      <c r="F27" s="42" t="e">
        <f t="shared" si="7"/>
        <v>#DIV/0!</v>
      </c>
      <c r="G27" s="43">
        <v>10000</v>
      </c>
      <c r="H27" s="39">
        <v>16</v>
      </c>
      <c r="I27" s="43">
        <v>267</v>
      </c>
      <c r="J27" s="8"/>
      <c r="K27" s="24" t="e">
        <f t="shared" si="6"/>
        <v>#DIV/0!</v>
      </c>
      <c r="L27" s="24"/>
    </row>
    <row r="28" spans="1:12" s="25" customFormat="1" ht="14.45">
      <c r="A28" s="22"/>
      <c r="B28" s="22"/>
      <c r="C28" s="22"/>
      <c r="D28" s="36" t="e">
        <f t="shared" ref="D28:D36" si="8">STDEVA(A28:C28)</f>
        <v>#DIV/0!</v>
      </c>
      <c r="E28" s="37" t="e">
        <f t="shared" ref="E28:E36" si="9">AVERAGE(A28:C28)</f>
        <v>#DIV/0!</v>
      </c>
      <c r="F28" s="42" t="e">
        <f t="shared" si="7"/>
        <v>#DIV/0!</v>
      </c>
      <c r="G28" s="43">
        <v>10000</v>
      </c>
      <c r="H28" s="39">
        <v>17</v>
      </c>
      <c r="I28" s="43">
        <v>267</v>
      </c>
      <c r="J28" s="8"/>
      <c r="K28" s="24" t="e">
        <f t="shared" si="6"/>
        <v>#DIV/0!</v>
      </c>
    </row>
    <row r="29" spans="1:12" s="25" customFormat="1" ht="14.45">
      <c r="A29" s="22"/>
      <c r="B29" s="22"/>
      <c r="C29" s="22"/>
      <c r="D29" s="36" t="e">
        <f t="shared" si="8"/>
        <v>#DIV/0!</v>
      </c>
      <c r="E29" s="37" t="e">
        <f t="shared" si="9"/>
        <v>#DIV/0!</v>
      </c>
      <c r="F29" s="42" t="e">
        <f>10^((E29-14.063)/-2.5437)</f>
        <v>#DIV/0!</v>
      </c>
      <c r="G29" s="43">
        <v>10000</v>
      </c>
      <c r="H29" s="39">
        <v>18</v>
      </c>
      <c r="I29" s="43">
        <v>267</v>
      </c>
      <c r="J29" s="8"/>
      <c r="K29" s="24" t="e">
        <f t="shared" si="6"/>
        <v>#DIV/0!</v>
      </c>
    </row>
    <row r="30" spans="1:12" s="25" customFormat="1" ht="14.45">
      <c r="A30" s="26"/>
      <c r="B30" s="26"/>
      <c r="C30" s="26"/>
      <c r="D30" s="36" t="e">
        <f t="shared" si="8"/>
        <v>#DIV/0!</v>
      </c>
      <c r="E30" s="37" t="e">
        <f t="shared" si="9"/>
        <v>#DIV/0!</v>
      </c>
      <c r="F30" s="42" t="e">
        <f>10^((E30-14.744)/-2.9346)</f>
        <v>#DIV/0!</v>
      </c>
      <c r="G30" s="43">
        <v>10000</v>
      </c>
      <c r="H30" s="39">
        <v>19</v>
      </c>
      <c r="I30" s="43">
        <v>267</v>
      </c>
      <c r="J30" s="8"/>
      <c r="K30" s="24" t="e">
        <f t="shared" si="6"/>
        <v>#DIV/0!</v>
      </c>
    </row>
    <row r="31" spans="1:12" s="25" customFormat="1" ht="14.45">
      <c r="A31" s="26"/>
      <c r="B31" s="26"/>
      <c r="C31" s="26"/>
      <c r="D31" s="36" t="e">
        <f t="shared" si="8"/>
        <v>#DIV/0!</v>
      </c>
      <c r="E31" s="37" t="e">
        <f t="shared" si="9"/>
        <v>#DIV/0!</v>
      </c>
      <c r="F31" s="42" t="e">
        <f>10^((E31-14.744)/-2.9346)</f>
        <v>#DIV/0!</v>
      </c>
      <c r="G31" s="43">
        <v>10000</v>
      </c>
      <c r="H31" s="39">
        <v>20</v>
      </c>
      <c r="I31" s="43">
        <v>267</v>
      </c>
      <c r="J31" s="8"/>
      <c r="K31" s="24" t="e">
        <f t="shared" si="6"/>
        <v>#DIV/0!</v>
      </c>
    </row>
    <row r="32" spans="1:12" s="25" customFormat="1" ht="14.45">
      <c r="A32" s="27"/>
      <c r="B32" s="27"/>
      <c r="C32" s="27"/>
      <c r="D32" s="36" t="e">
        <f t="shared" si="8"/>
        <v>#DIV/0!</v>
      </c>
      <c r="E32" s="38" t="e">
        <f t="shared" si="9"/>
        <v>#DIV/0!</v>
      </c>
      <c r="F32" s="44" t="e">
        <f>10^((E32-14.411)/-2.6828)</f>
        <v>#DIV/0!</v>
      </c>
      <c r="G32" s="45">
        <v>10000</v>
      </c>
      <c r="H32" s="39">
        <v>21</v>
      </c>
      <c r="I32" s="43">
        <v>267</v>
      </c>
      <c r="J32" s="28"/>
      <c r="K32" s="24" t="e">
        <f t="shared" si="6"/>
        <v>#DIV/0!</v>
      </c>
    </row>
    <row r="33" spans="1:11">
      <c r="A33" s="27"/>
      <c r="B33" s="27"/>
      <c r="C33" s="27"/>
      <c r="D33" s="36" t="e">
        <f t="shared" si="8"/>
        <v>#DIV/0!</v>
      </c>
      <c r="E33" s="38" t="e">
        <f t="shared" si="9"/>
        <v>#DIV/0!</v>
      </c>
      <c r="F33" s="44" t="e">
        <f>10^((E33-14.411)/-2.6828)</f>
        <v>#DIV/0!</v>
      </c>
      <c r="G33" s="45">
        <v>10000</v>
      </c>
      <c r="H33" s="39">
        <v>22</v>
      </c>
      <c r="I33" s="43">
        <v>267</v>
      </c>
      <c r="J33" s="28"/>
      <c r="K33" s="24" t="e">
        <f t="shared" si="6"/>
        <v>#DIV/0!</v>
      </c>
    </row>
    <row r="34" spans="1:11">
      <c r="A34" s="27"/>
      <c r="B34" s="27"/>
      <c r="C34" s="27"/>
      <c r="D34" s="36" t="e">
        <f t="shared" si="8"/>
        <v>#DIV/0!</v>
      </c>
      <c r="E34" s="38" t="e">
        <f t="shared" si="9"/>
        <v>#DIV/0!</v>
      </c>
      <c r="F34" s="44" t="e">
        <f>10^((E34-14.411)/-2.6828)</f>
        <v>#DIV/0!</v>
      </c>
      <c r="G34" s="45">
        <v>10000</v>
      </c>
      <c r="H34" s="39">
        <v>23</v>
      </c>
      <c r="I34" s="43">
        <v>267</v>
      </c>
      <c r="J34" s="28"/>
      <c r="K34" s="24" t="e">
        <f t="shared" si="6"/>
        <v>#DIV/0!</v>
      </c>
    </row>
    <row r="35" spans="1:11">
      <c r="A35" s="26"/>
      <c r="B35" s="26"/>
      <c r="C35" s="26"/>
      <c r="D35" s="36" t="e">
        <f t="shared" si="8"/>
        <v>#DIV/0!</v>
      </c>
      <c r="E35" s="37" t="e">
        <f t="shared" si="9"/>
        <v>#DIV/0!</v>
      </c>
      <c r="F35" s="42" t="e">
        <f>10^((E35-15.22)/-3.2019)</f>
        <v>#DIV/0!</v>
      </c>
      <c r="G35" s="43">
        <v>10000</v>
      </c>
      <c r="H35" s="39">
        <v>24</v>
      </c>
      <c r="I35" s="43">
        <v>267</v>
      </c>
      <c r="J35" s="29"/>
      <c r="K35" s="24" t="e">
        <f t="shared" si="6"/>
        <v>#DIV/0!</v>
      </c>
    </row>
    <row r="36" spans="1:11">
      <c r="A36" s="26"/>
      <c r="B36" s="26"/>
      <c r="C36" s="26"/>
      <c r="D36" s="36" t="e">
        <f t="shared" si="8"/>
        <v>#DIV/0!</v>
      </c>
      <c r="E36" s="37" t="e">
        <f t="shared" si="9"/>
        <v>#DIV/0!</v>
      </c>
      <c r="F36" s="42" t="e">
        <f>10^((E36-15.22)/-3.2019)</f>
        <v>#DIV/0!</v>
      </c>
      <c r="G36" s="43">
        <v>10000</v>
      </c>
      <c r="H36" s="39">
        <v>25</v>
      </c>
      <c r="I36" s="43">
        <v>267</v>
      </c>
      <c r="J36" s="29"/>
      <c r="K36" s="24" t="e">
        <f t="shared" si="6"/>
        <v>#DIV/0!</v>
      </c>
    </row>
    <row r="37" spans="1:11">
      <c r="H37" s="30"/>
    </row>
  </sheetData>
  <phoneticPr fontId="13" type="noConversion"/>
  <conditionalFormatting sqref="D12:D36">
    <cfRule type="cellIs" dxfId="1" priority="2" operator="greaterThan">
      <formula>0.6</formula>
    </cfRule>
  </conditionalFormatting>
  <conditionalFormatting sqref="H3:H8">
    <cfRule type="cellIs" dxfId="0" priority="1" operator="greaterThan">
      <formula>0.6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83ec604-de81-40f3-a8e5-f9e950b7d19c">
      <UserInfo>
        <DisplayName>DeDecker, Kyle</DisplayName>
        <AccountId>36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AF51BE77D9A246B2E499627F356771" ma:contentTypeVersion="14" ma:contentTypeDescription="Create a new document." ma:contentTypeScope="" ma:versionID="98872366bdf184cc64dc48bad9fed087">
  <xsd:schema xmlns:xsd="http://www.w3.org/2001/XMLSchema" xmlns:xs="http://www.w3.org/2001/XMLSchema" xmlns:p="http://schemas.microsoft.com/office/2006/metadata/properties" xmlns:ns2="3a4d4741-700e-4f1d-9f47-871bba99d900" xmlns:ns3="183ec604-de81-40f3-a8e5-f9e950b7d19c" targetNamespace="http://schemas.microsoft.com/office/2006/metadata/properties" ma:root="true" ma:fieldsID="8429a746ae59c7fcda5ed9597c023f4e" ns2:_="" ns3:_="">
    <xsd:import namespace="3a4d4741-700e-4f1d-9f47-871bba99d900"/>
    <xsd:import namespace="183ec604-de81-40f3-a8e5-f9e950b7d1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4d4741-700e-4f1d-9f47-871bba99d9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3ec604-de81-40f3-a8e5-f9e950b7d19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79D63C-F24E-48D0-9FAF-08DBAD2C703D}"/>
</file>

<file path=customXml/itemProps2.xml><?xml version="1.0" encoding="utf-8"?>
<ds:datastoreItem xmlns:ds="http://schemas.openxmlformats.org/officeDocument/2006/customXml" ds:itemID="{BD1B3C78-3295-4A93-A45B-5D99BCFDD706}"/>
</file>

<file path=customXml/itemProps3.xml><?xml version="1.0" encoding="utf-8"?>
<ds:datastoreItem xmlns:ds="http://schemas.openxmlformats.org/officeDocument/2006/customXml" ds:itemID="{9016E487-9784-48E5-B79F-0387E0A865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/>
  <cp:revision/>
  <dcterms:created xsi:type="dcterms:W3CDTF">2019-07-18T20:43:38Z</dcterms:created>
  <dcterms:modified xsi:type="dcterms:W3CDTF">2022-02-08T21:17:34Z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0x01010018AF51BE77D9A246B2E499627F356771</vt:lpwstr>
  </property>
  <property fmtid="{D5CDD505-2E9C-101B-9397-08002B2CF9AE}" pid="3" name="MSIP_Label_73094ff5-79ca-456b-95f6-d578316a3809_Enabled">
    <vt:lpwstr>true</vt:lpwstr>
  </property>
  <property fmtid="{D5CDD505-2E9C-101B-9397-08002B2CF9AE}" pid="4" name="MSIP_Label_73094ff5-79ca-456b-95f6-d578316a3809_SetDate">
    <vt:lpwstr>2022-02-08T21:16:50Z</vt:lpwstr>
  </property>
  <property fmtid="{D5CDD505-2E9C-101B-9397-08002B2CF9AE}" pid="5" name="MSIP_Label_73094ff5-79ca-456b-95f6-d578316a3809_Method">
    <vt:lpwstr>Privileged</vt:lpwstr>
  </property>
  <property fmtid="{D5CDD505-2E9C-101B-9397-08002B2CF9AE}" pid="6" name="MSIP_Label_73094ff5-79ca-456b-95f6-d578316a3809_Name">
    <vt:lpwstr>Public</vt:lpwstr>
  </property>
  <property fmtid="{D5CDD505-2E9C-101B-9397-08002B2CF9AE}" pid="7" name="MSIP_Label_73094ff5-79ca-456b-95f6-d578316a3809_SiteId">
    <vt:lpwstr>771c9c47-7f24-44dc-958e-34f8713a8394</vt:lpwstr>
  </property>
  <property fmtid="{D5CDD505-2E9C-101B-9397-08002B2CF9AE}" pid="8" name="MSIP_Label_73094ff5-79ca-456b-95f6-d578316a3809_ActionId">
    <vt:lpwstr>29f427b4-f26e-42e8-8d64-078ff4bbee63</vt:lpwstr>
  </property>
  <property fmtid="{D5CDD505-2E9C-101B-9397-08002B2CF9AE}" pid="9" name="MSIP_Label_73094ff5-79ca-456b-95f6-d578316a3809_ContentBits">
    <vt:lpwstr>0</vt:lpwstr>
  </property>
</Properties>
</file>